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esktop\pipelineworks\"/>
    </mc:Choice>
  </mc:AlternateContent>
  <xr:revisionPtr revIDLastSave="0" documentId="13_ncr:1_{9DDFCA1E-941E-4607-9830-BC172AF55362}" xr6:coauthVersionLast="47" xr6:coauthVersionMax="47" xr10:uidLastSave="{00000000-0000-0000-0000-000000000000}"/>
  <bookViews>
    <workbookView xWindow="-120" yWindow="-120" windowWidth="20730" windowHeight="11760" activeTab="2" xr2:uid="{00000000-000D-0000-FFFF-FFFF00000000}"/>
  </bookViews>
  <sheets>
    <sheet name="CSM Tracker" sheetId="1" r:id="rId1"/>
    <sheet name="Dashboard" sheetId="2" r:id="rId2"/>
    <sheet name="How to Use" sheetId="3" r:id="rId3"/>
  </sheets>
  <definedNames>
    <definedName name="_xlnm._FilterDatabase" localSheetId="0" hidden="1">'CSM Tracker'!$A$7:$AA$7</definedName>
    <definedName name="_xlnm.Print_Titles" localSheetId="0">'CSM Tracker'!$1:$7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I32" i="2"/>
  <c r="H32" i="2"/>
  <c r="G32" i="2"/>
  <c r="F32" i="2"/>
  <c r="C32" i="2"/>
  <c r="B32" i="2"/>
  <c r="A32" i="2"/>
  <c r="L31" i="2"/>
  <c r="I31" i="2"/>
  <c r="H31" i="2"/>
  <c r="G31" i="2"/>
  <c r="F31" i="2"/>
  <c r="C31" i="2"/>
  <c r="B31" i="2"/>
  <c r="A31" i="2"/>
  <c r="L30" i="2"/>
  <c r="I30" i="2"/>
  <c r="H30" i="2"/>
  <c r="G30" i="2"/>
  <c r="F30" i="2"/>
  <c r="C30" i="2"/>
  <c r="B30" i="2"/>
  <c r="A30" i="2"/>
  <c r="L29" i="2"/>
  <c r="I29" i="2"/>
  <c r="H29" i="2"/>
  <c r="G29" i="2"/>
  <c r="F29" i="2"/>
  <c r="C29" i="2"/>
  <c r="B29" i="2"/>
  <c r="A29" i="2"/>
  <c r="L28" i="2"/>
  <c r="I28" i="2"/>
  <c r="H28" i="2"/>
  <c r="G28" i="2"/>
  <c r="F28" i="2"/>
  <c r="C28" i="2"/>
  <c r="B28" i="2"/>
  <c r="A28" i="2"/>
  <c r="J4" i="2"/>
  <c r="A4" i="2"/>
  <c r="X12" i="1"/>
  <c r="J31" i="2" s="1"/>
  <c r="K12" i="1"/>
  <c r="O12" i="1" s="1"/>
  <c r="X11" i="1"/>
  <c r="J29" i="2" s="1"/>
  <c r="K11" i="1"/>
  <c r="O11" i="1" s="1"/>
  <c r="P11" i="1" s="1"/>
  <c r="D29" i="2" s="1"/>
  <c r="X10" i="1"/>
  <c r="J32" i="2" s="1"/>
  <c r="K10" i="1"/>
  <c r="O10" i="1" s="1"/>
  <c r="X9" i="1"/>
  <c r="J30" i="2" s="1"/>
  <c r="K9" i="1"/>
  <c r="O9" i="1" s="1"/>
  <c r="P9" i="1" s="1"/>
  <c r="D30" i="2" s="1"/>
  <c r="X8" i="1"/>
  <c r="E4" i="1" s="1"/>
  <c r="K8" i="1"/>
  <c r="O8" i="1" s="1"/>
  <c r="G4" i="1"/>
  <c r="A4" i="1"/>
  <c r="E29" i="2" l="1"/>
  <c r="E30" i="2"/>
  <c r="J28" i="2"/>
  <c r="E28" i="2"/>
  <c r="P8" i="1"/>
  <c r="E31" i="2"/>
  <c r="P12" i="1"/>
  <c r="E32" i="2"/>
  <c r="P10" i="1"/>
  <c r="Y9" i="1"/>
  <c r="K30" i="2" s="1"/>
  <c r="Y11" i="1"/>
  <c r="K29" i="2" s="1"/>
  <c r="Z9" i="1"/>
  <c r="Z11" i="1"/>
  <c r="D31" i="2" l="1"/>
  <c r="Z12" i="1"/>
  <c r="Y12" i="1"/>
  <c r="K31" i="2" s="1"/>
  <c r="D32" i="2"/>
  <c r="Z10" i="1"/>
  <c r="Y10" i="1"/>
  <c r="K32" i="2" s="1"/>
  <c r="D28" i="2"/>
  <c r="P9" i="2"/>
  <c r="P3" i="2"/>
  <c r="D4" i="2"/>
  <c r="Z8" i="1"/>
  <c r="C4" i="1"/>
  <c r="P4" i="2"/>
  <c r="Y8" i="1"/>
  <c r="K28" i="2" s="1"/>
  <c r="P8" i="2"/>
  <c r="P2" i="2"/>
  <c r="P7" i="2"/>
  <c r="G4" i="2"/>
</calcChain>
</file>

<file path=xl/sharedStrings.xml><?xml version="1.0" encoding="utf-8"?>
<sst xmlns="http://schemas.openxmlformats.org/spreadsheetml/2006/main" count="195" uniqueCount="151">
  <si>
    <t>CSM Tracker — Early-Stage Companies</t>
  </si>
  <si>
    <t>Track risk, drive value, and manage expansion — without a CRM.</t>
  </si>
  <si>
    <t>Total Accounts</t>
  </si>
  <si>
    <t>High Risk (Red)</t>
  </si>
  <si>
    <t>Overdue Check-ins</t>
  </si>
  <si>
    <t>Expansion Signals</t>
  </si>
  <si>
    <t>RISK SCORING MODEL →</t>
  </si>
  <si>
    <t>Active Users &lt;30% = +2</t>
  </si>
  <si>
    <t>No Key Feature = +2</t>
  </si>
  <si>
    <t>No Activity 14d = +2</t>
  </si>
  <si>
    <t>Renewal &lt;30d = +1</t>
  </si>
  <si>
    <t>Open Issues = +2</t>
  </si>
  <si>
    <t>0–2 = Green</t>
  </si>
  <si>
    <t>3–4 = Yellow</t>
  </si>
  <si>
    <t>5+ = Red</t>
  </si>
  <si>
    <t>Account ID</t>
  </si>
  <si>
    <t>Account Name</t>
  </si>
  <si>
    <t>Segment</t>
  </si>
  <si>
    <t>Stage</t>
  </si>
  <si>
    <t>Plan ARR</t>
  </si>
  <si>
    <t>Owner</t>
  </si>
  <si>
    <t>Last Activity</t>
  </si>
  <si>
    <t>Next Check-in</t>
  </si>
  <si>
    <t>Active Users
% of Seats</t>
  </si>
  <si>
    <t>Key Feature
Used (Y/N)</t>
  </si>
  <si>
    <t>Usage
Score</t>
  </si>
  <si>
    <t>Coverage</t>
  </si>
  <si>
    <t>Open
Issues</t>
  </si>
  <si>
    <t>Days to
Renewal</t>
  </si>
  <si>
    <t>Risk
Score</t>
  </si>
  <si>
    <t>Health
(R/Y/G)</t>
  </si>
  <si>
    <t>Risk</t>
  </si>
  <si>
    <t>Risk Reason</t>
  </si>
  <si>
    <t>Expansion
Signal</t>
  </si>
  <si>
    <t>Expansion
Type</t>
  </si>
  <si>
    <t>Expansion
Value (ARR)</t>
  </si>
  <si>
    <t>First
Value</t>
  </si>
  <si>
    <t>Renewal</t>
  </si>
  <si>
    <t>Overdue
Flag</t>
  </si>
  <si>
    <t>Priority</t>
  </si>
  <si>
    <t>Risked ARR</t>
  </si>
  <si>
    <t>Action (Next Step)</t>
  </si>
  <si>
    <t>ACC-001</t>
  </si>
  <si>
    <t>Axis Fintech</t>
  </si>
  <si>
    <t>Enterprise</t>
  </si>
  <si>
    <t>At Risk</t>
  </si>
  <si>
    <t>Aditi G</t>
  </si>
  <si>
    <t>N</t>
  </si>
  <si>
    <t>Single</t>
  </si>
  <si>
    <t>High</t>
  </si>
  <si>
    <t>Low usage / No response</t>
  </si>
  <si>
    <t>None</t>
  </si>
  <si>
    <t>—</t>
  </si>
  <si>
    <t>Re-engage via use-case reset call by Apr 30. Escalate if no response.</t>
  </si>
  <si>
    <t>ACC-002</t>
  </si>
  <si>
    <t>VaultEdge</t>
  </si>
  <si>
    <t>Mid</t>
  </si>
  <si>
    <t>Expansion</t>
  </si>
  <si>
    <t>Y</t>
  </si>
  <si>
    <t>Multi</t>
  </si>
  <si>
    <t>New geography + team seats</t>
  </si>
  <si>
    <t>Upsell</t>
  </si>
  <si>
    <t>On Track</t>
  </si>
  <si>
    <t>Send expansion proposal by May 8. Loop in AE for commercial.</t>
  </si>
  <si>
    <t>ACC-003</t>
  </si>
  <si>
    <t>ClearPay India</t>
  </si>
  <si>
    <t>SMB</t>
  </si>
  <si>
    <t>Onboarding</t>
  </si>
  <si>
    <t>Medium</t>
  </si>
  <si>
    <t>Delivery issue</t>
  </si>
  <si>
    <t>Unknown</t>
  </si>
  <si>
    <t>Resolve integration blocker by Apr 30. Share onboarding checklist.</t>
  </si>
  <si>
    <t>ACC-004</t>
  </si>
  <si>
    <t>Finova Payments</t>
  </si>
  <si>
    <t>Active</t>
  </si>
  <si>
    <t>Upsell analytics module</t>
  </si>
  <si>
    <t>Schedule QBR by May 5. Prep usage highlight deck.</t>
  </si>
  <si>
    <t>ACC-005</t>
  </si>
  <si>
    <t>TrustBridge SME</t>
  </si>
  <si>
    <t>Stakeholder left</t>
  </si>
  <si>
    <t>Identify new champion by May 2. Send re-intro email this week.</t>
  </si>
  <si>
    <t>CSM Dashboard — Account Health &amp; Revenue Risk</t>
  </si>
  <si>
    <t>Health</t>
  </si>
  <si>
    <t>Count</t>
  </si>
  <si>
    <t>Linked to CSM Tracker — refresh data there, this updates automatically.</t>
  </si>
  <si>
    <t>Green</t>
  </si>
  <si>
    <t>Total ARR</t>
  </si>
  <si>
    <t>% Accounts At Risk</t>
  </si>
  <si>
    <t>Renewals in 30 Days</t>
  </si>
  <si>
    <t>Yellow</t>
  </si>
  <si>
    <t>Red</t>
  </si>
  <si>
    <t>TOP AT-RISK ACCOUNTS — sorted by ARR</t>
  </si>
  <si>
    <t>Risk Score</t>
  </si>
  <si>
    <t>Expansion Signal</t>
  </si>
  <si>
    <t>First Value</t>
  </si>
  <si>
    <t>Overdue</t>
  </si>
  <si>
    <t>RISK SCORING MODEL — HOW IT WORKS</t>
  </si>
  <si>
    <t>Signal 1: Active Users &lt;30%</t>
  </si>
  <si>
    <t>+2 points. Breadth of adoption is weak — most purchased seats are unused. High churn signal.</t>
  </si>
  <si>
    <t>Signal 2: Key Feature Not Used</t>
  </si>
  <si>
    <t>+2 points. Depth of adoption is missing — customer is not getting core value. Biggest churn driver.</t>
  </si>
  <si>
    <t>Signal 3: No Activity in 14 Days</t>
  </si>
  <si>
    <t>+2 points. CSM has gone dark. If you are not talking to them, someone else is — or no one is, which is worse.</t>
  </si>
  <si>
    <t>Signal 4: Renewal in &lt;30 Days</t>
  </si>
  <si>
    <t>+1 point. Urgency signal. Not a risk by itself but accelerates everything else.</t>
  </si>
  <si>
    <t>Signal 5: Open Issues &gt; 0</t>
  </si>
  <si>
    <t>+2 points. Unresolved delivery or support issues erode trust faster than any other signal.</t>
  </si>
  <si>
    <t>Scoring bands</t>
  </si>
  <si>
    <t>0–2 = Green (Healthy).  3–4 = Yellow (Watch).  5+ = Red (Act immediately).</t>
  </si>
  <si>
    <t>Health vs Risk column</t>
  </si>
  <si>
    <t>Health (col P) is calculated automatically from the score. Risk (col Q) is your manual override — use it when you have context the model cannot see.</t>
  </si>
  <si>
    <t>USAGE — 2-LAYER DEFINITION</t>
  </si>
  <si>
    <t>Layer 1: Breadth (Active Users %)</t>
  </si>
  <si>
    <t>% of purchased seats with at least one login in the last 30 days. Pull from product admin. &lt;30% = red signal. This tells you adoption is failing, not just slowing.</t>
  </si>
  <si>
    <t>Layer 2: Depth (Key Feature Used)</t>
  </si>
  <si>
    <t>Y/N — is the customer using the core feature tied to the outcome they bought for? Define this per product. Example: CRM → deals moved through pipeline. Analytics tool → dashboards viewed. Without depth, high logins can mask zero value delivery.</t>
  </si>
  <si>
    <t>Usage Score (auto-calculated)</t>
  </si>
  <si>
    <t>Column K. Sum of both signals: 0 (both good) to 4 (both failing). Feeds into the Risk Score automatically.</t>
  </si>
  <si>
    <t>How to explain this in interviews</t>
  </si>
  <si>
    <t>Say: 'I track both adoption breadth and feature-level depth to understand whether customers are realising value — not just logging in.' That is the difference between a tool user and a CSM thinker.</t>
  </si>
  <si>
    <t>REVENUE PRIORITISATION — RISKED ARR &amp; PRIORITY</t>
  </si>
  <si>
    <t>Risked ARR (col Z)</t>
  </si>
  <si>
    <t>Auto-calculated. Red Health = 100% of ARR at risk. Yellow Health = 50% of ARR at risk. Green = 0. This is the number that gets leadership attention.</t>
  </si>
  <si>
    <t>Priority (col Y)</t>
  </si>
  <si>
    <t>Auto-calculated. P1 = Red Health + ARR &gt; ₹1,00,000. P2 = Red Health (any ARR) or Yellow Health. P3 = Green. Filter col Y = P1 every Monday. Those are your calls for the week.</t>
  </si>
  <si>
    <t>Dashboard: Risked ARR by Segment</t>
  </si>
  <si>
    <t>Shows where your revenue risk is concentrated. If Enterprise = most of your risked ARR, that is an escalation conversation, not a CSM conversation.</t>
  </si>
  <si>
    <t>WEEKLY WORKFLOW — 20 MINUTES</t>
  </si>
  <si>
    <t>Step 1 — Filter Priority = P1</t>
  </si>
  <si>
    <t>These are your High Risk + High ARR accounts. Call or email within 24 hours. No exceptions.</t>
  </si>
  <si>
    <t>Step 2 — Filter Overdue = OVERDUE</t>
  </si>
  <si>
    <t>These accounts missed their scheduled check-in. Reach out today.</t>
  </si>
  <si>
    <t>Step 3 — Check Risk Score ≥5</t>
  </si>
  <si>
    <t>Filter col O ≥ 5. If any account is Red and not already on your radar, it should be.</t>
  </si>
  <si>
    <t>Step 4 — Update the row</t>
  </si>
  <si>
    <t>After every call: update Last Activity, Next Check-in, Active Users %, Key Feature, Open Issues, Action. Formulas recalculate automatically.</t>
  </si>
  <si>
    <t>Step 5 — Dashboard check</t>
  </si>
  <si>
    <t>Open Dashboard tab. 4 KPIs + 2 charts. If Risked ARR is growing week on week, you have a systemic problem to flag.</t>
  </si>
  <si>
    <t>HOUSE RULES</t>
  </si>
  <si>
    <t>Rule 1</t>
  </si>
  <si>
    <t>Active Users % and Key Feature Used must be updated every week. If these are stale, the Risk Score is wrong, and the whole system breaks.</t>
  </si>
  <si>
    <t>Rule 2</t>
  </si>
  <si>
    <t>Action column starts with a verb and ends with a date. 'Follow up' is not an action. 'Send ROI summary by May 3' is an action.</t>
  </si>
  <si>
    <t>Rule 3</t>
  </si>
  <si>
    <t>Never leave Risk Reason blank when Health is Yellow or Red. A risk without a reason cannot be actioned.</t>
  </si>
  <si>
    <t>Rule 4</t>
  </si>
  <si>
    <t>Risked ARR is a conversation tool — use it in internal reviews. 'We have ₹4,80,000 at risk this quarter' gets more attention than 'two accounts are struggling.'</t>
  </si>
  <si>
    <t>Rule 5</t>
  </si>
  <si>
    <t>Keep it to active accounts only. Archive churned accounts. A cluttered tracker is an unused tracker.</t>
  </si>
  <si>
    <t>CSM Tracker — How to Use</t>
  </si>
  <si>
    <t>Click Here to learn more / schedule a conversation.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</si>
</sst>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dd\-mmm\-yyyy"/>
  </numFmts>
  <fonts count="27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CCCCCC"/>
      <name val="Arial"/>
    </font>
    <font>
      <b/>
      <sz val="8"/>
      <color rgb="FF555555"/>
      <name val="Arial"/>
    </font>
    <font>
      <b/>
      <sz val="18"/>
      <color rgb="FF1F3864"/>
      <name val="Arial"/>
    </font>
    <font>
      <b/>
      <sz val="18"/>
      <color rgb="FF9C0006"/>
      <name val="Arial"/>
    </font>
    <font>
      <b/>
      <sz val="18"/>
      <color rgb="FF833C00"/>
      <name val="Arial"/>
    </font>
    <font>
      <b/>
      <sz val="18"/>
      <color rgb="FF375623"/>
      <name val="Arial"/>
    </font>
    <font>
      <b/>
      <sz val="8"/>
      <color rgb="FFFFFFFF"/>
      <name val="Arial"/>
    </font>
    <font>
      <b/>
      <sz val="8"/>
      <color rgb="FF833C00"/>
      <name val="Arial"/>
    </font>
    <font>
      <b/>
      <sz val="8"/>
      <color rgb="FF375623"/>
      <name val="Arial"/>
    </font>
    <font>
      <b/>
      <sz val="8"/>
      <color rgb="FF7D6608"/>
      <name val="Arial"/>
    </font>
    <font>
      <b/>
      <sz val="8"/>
      <color rgb="FF9C0006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555555"/>
      <name val="Arial"/>
    </font>
    <font>
      <b/>
      <sz val="20"/>
      <color rgb="FFFFFFFF"/>
      <name val="Arial"/>
    </font>
    <font>
      <b/>
      <sz val="20"/>
      <color rgb="FF9C0006"/>
      <name val="Arial"/>
    </font>
    <font>
      <b/>
      <sz val="20"/>
      <color rgb="FF833C00"/>
      <name val="Arial"/>
    </font>
    <font>
      <b/>
      <sz val="20"/>
      <color rgb="FF7D6608"/>
      <name val="Arial"/>
    </font>
    <font>
      <b/>
      <sz val="10"/>
      <color rgb="FFFFFFFF"/>
      <name val="Arial"/>
    </font>
    <font>
      <b/>
      <sz val="9"/>
      <color rgb="FF333333"/>
      <name val="Arial"/>
    </font>
    <font>
      <sz val="9"/>
      <color rgb="FF333333"/>
      <name val="Arial"/>
    </font>
    <font>
      <i/>
      <sz val="9"/>
      <color theme="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C4770"/>
      </patternFill>
    </fill>
    <fill>
      <patternFill patternType="solid">
        <fgColor rgb="FFF2F2F2"/>
      </patternFill>
    </fill>
    <fill>
      <patternFill patternType="solid">
        <fgColor rgb="FFFFCCCC"/>
      </patternFill>
    </fill>
    <fill>
      <patternFill patternType="solid">
        <fgColor rgb="FFFCE4D6"/>
      </patternFill>
    </fill>
    <fill>
      <patternFill patternType="solid">
        <fgColor rgb="FFE2EFDA"/>
      </patternFill>
    </fill>
    <fill>
      <patternFill patternType="solid">
        <fgColor rgb="FF333333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7B2C2C"/>
      </patternFill>
    </fill>
    <fill>
      <patternFill patternType="solid">
        <fgColor rgb="FF27496D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left" vertical="center" wrapText="1"/>
    </xf>
    <xf numFmtId="165" fontId="13" fillId="10" borderId="1" xfId="0" applyNumberFormat="1" applyFont="1" applyFill="1" applyBorder="1" applyAlignment="1">
      <alignment horizontal="left" vertical="center" wrapText="1"/>
    </xf>
    <xf numFmtId="9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center" wrapText="1"/>
    </xf>
    <xf numFmtId="164" fontId="13" fillId="11" borderId="1" xfId="0" applyNumberFormat="1" applyFont="1" applyFill="1" applyBorder="1" applyAlignment="1">
      <alignment horizontal="left" vertical="center" wrapText="1"/>
    </xf>
    <xf numFmtId="165" fontId="13" fillId="11" borderId="1" xfId="0" applyNumberFormat="1" applyFont="1" applyFill="1" applyBorder="1" applyAlignment="1">
      <alignment horizontal="left" vertical="center" wrapText="1"/>
    </xf>
    <xf numFmtId="9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left" vertical="top" wrapText="1" indent="1"/>
    </xf>
    <xf numFmtId="0" fontId="22" fillId="10" borderId="2" xfId="0" applyFont="1" applyFill="1" applyBorder="1" applyAlignment="1">
      <alignment horizontal="left" vertical="top" wrapText="1" indent="1"/>
    </xf>
    <xf numFmtId="0" fontId="21" fillId="11" borderId="2" xfId="0" applyFont="1" applyFill="1" applyBorder="1" applyAlignment="1">
      <alignment horizontal="left" vertical="top" wrapText="1" indent="1"/>
    </xf>
    <xf numFmtId="0" fontId="22" fillId="11" borderId="2" xfId="0" applyFont="1" applyFill="1" applyBorder="1" applyAlignment="1">
      <alignment horizontal="left" vertical="top" wrapText="1" indent="1"/>
    </xf>
    <xf numFmtId="0" fontId="21" fillId="7" borderId="2" xfId="0" applyFont="1" applyFill="1" applyBorder="1" applyAlignment="1">
      <alignment horizontal="left" vertical="top" wrapText="1" indent="1"/>
    </xf>
    <xf numFmtId="0" fontId="22" fillId="7" borderId="2" xfId="0" applyFont="1" applyFill="1" applyBorder="1" applyAlignment="1">
      <alignment horizontal="left" vertical="top" wrapText="1" indent="1"/>
    </xf>
    <xf numFmtId="0" fontId="21" fillId="6" borderId="2" xfId="0" applyFont="1" applyFill="1" applyBorder="1" applyAlignment="1">
      <alignment horizontal="left" vertical="top" wrapText="1" indent="1"/>
    </xf>
    <xf numFmtId="0" fontId="22" fillId="6" borderId="2" xfId="0" applyFont="1" applyFill="1" applyBorder="1" applyAlignment="1">
      <alignment horizontal="left" vertical="top" wrapText="1" inden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8" fillId="8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indent="1"/>
    </xf>
    <xf numFmtId="0" fontId="23" fillId="3" borderId="0" xfId="0" applyFont="1" applyFill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9" fontId="18" fillId="6" borderId="0" xfId="0" applyNumberFormat="1" applyFont="1" applyFill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 wrapText="1"/>
    </xf>
    <xf numFmtId="0" fontId="20" fillId="12" borderId="0" xfId="0" applyFont="1" applyFill="1" applyAlignment="1">
      <alignment horizontal="left" vertical="center" indent="1"/>
    </xf>
    <xf numFmtId="0" fontId="20" fillId="13" borderId="0" xfId="0" applyFont="1" applyFill="1" applyAlignment="1">
      <alignment horizontal="left" vertical="center" indent="1"/>
    </xf>
    <xf numFmtId="0" fontId="20" fillId="8" borderId="0" xfId="0" applyFont="1" applyFill="1" applyAlignment="1">
      <alignment horizontal="left" vertical="center" indent="1"/>
    </xf>
    <xf numFmtId="0" fontId="25" fillId="14" borderId="0" xfId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4" fillId="0" borderId="0" xfId="0" applyFont="1"/>
  </cellXfs>
  <cellStyles count="2">
    <cellStyle name="Hyperlink" xfId="1" builtinId="8"/>
    <cellStyle name="Normal" xfId="0" builtinId="0"/>
  </cellStyles>
  <dxfs count="30"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7D6608"/>
        <name val="Arial"/>
      </font>
      <fill>
        <patternFill patternType="solid">
          <fgColor rgb="FFFFF2CC"/>
          <bgColor rgb="FFFFF2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ont>
        <b/>
        <sz val="9"/>
        <color rgb="FF0070C0"/>
        <name val="Arial"/>
      </font>
      <fill>
        <patternFill patternType="solid">
          <fgColor rgb="FFDDEEFF"/>
          <bgColor rgb="FFDDEEFF"/>
        </patternFill>
      </fill>
    </dxf>
    <dxf>
      <font>
        <b/>
        <sz val="9"/>
        <color rgb="FF375623"/>
        <name val="Arial"/>
      </font>
      <fill>
        <patternFill patternType="solid">
          <fgColor rgb="FFE2EFDA"/>
          <bgColor rgb="FFE2EFDA"/>
        </patternFill>
      </fill>
    </dxf>
    <dxf>
      <font>
        <b/>
        <sz val="9"/>
        <color rgb="FF9C0006"/>
        <name val="Arial"/>
      </font>
      <fill>
        <patternFill patternType="solid">
          <fgColor rgb="FFFFCCCC"/>
          <bgColor rgb="FFFFCCCC"/>
        </patternFill>
      </fill>
    </dxf>
    <dxf>
      <fill>
        <patternFill patternType="solid">
          <fgColor rgb="FFFFF0F0"/>
          <bgColor rgb="FFFFF0F0"/>
        </patternFill>
      </fill>
    </dxf>
    <dxf>
      <fill>
        <patternFill patternType="solid">
          <fgColor rgb="FFFFFBF0"/>
          <bgColor rgb="FFFFFB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ZW"/>
              <a:t>Accounts by Health</a:t>
            </a:r>
          </a:p>
        </c:rich>
      </c:tx>
      <c:layout>
        <c:manualLayout>
          <c:xMode val="edge"/>
          <c:yMode val="edge"/>
          <c:x val="0.39142619047619043"/>
          <c:y val="5.9972222222222225E-2"/>
        </c:manualLayout>
      </c:layout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Dashboard!$P$1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472C4"/>
            </a:solidFill>
            <a:ln>
              <a:prstDash val="solid"/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B05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B9-4FAF-A3FC-E9930F1FBD8F}"/>
              </c:ext>
            </c:extLst>
          </c:dPt>
          <c:dPt>
            <c:idx val="1"/>
            <c:invertIfNegative val="1"/>
            <c:bubble3D val="0"/>
            <c:spPr>
              <a:solidFill>
                <a:srgbClr val="FFFF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B9-4FAF-A3FC-E9930F1FBD8F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B9-4FAF-A3FC-E9930F1FBD8F}"/>
              </c:ext>
            </c:extLst>
          </c:dPt>
          <c:cat>
            <c:strRef>
              <c:f>Dashboard!$O$2:$O$4</c:f>
              <c:strCache>
                <c:ptCount val="3"/>
                <c:pt idx="0">
                  <c:v>Green</c:v>
                </c:pt>
                <c:pt idx="1">
                  <c:v>Yellow</c:v>
                </c:pt>
                <c:pt idx="2">
                  <c:v>Red</c:v>
                </c:pt>
              </c:strCache>
            </c:strRef>
          </c:cat>
          <c:val>
            <c:numRef>
              <c:f>Dashboard!$P$2:$P$4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3B9-4FAF-A3FC-E9930F1F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Health Band</a:t>
                </a:r>
              </a:p>
            </c:rich>
          </c:tx>
          <c:layout>
            <c:manualLayout>
              <c:xMode val="edge"/>
              <c:yMode val="edge"/>
              <c:x val="0.31971150793650799"/>
              <c:y val="0.94635999999999998"/>
            </c:manualLayout>
          </c:layout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Count</a:t>
                </a:r>
              </a:p>
            </c:rich>
          </c:tx>
          <c:layout>
            <c:manualLayout>
              <c:xMode val="edge"/>
              <c:yMode val="edge"/>
              <c:x val="1.259920634920635E-2"/>
              <c:y val="0.42095277777777779"/>
            </c:manualLayout>
          </c:layout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  <c:majorUnit val="1"/>
      </c:valAx>
      <c:spPr>
        <a:noFill/>
      </c:spPr>
    </c:plotArea>
    <c:plotVisOnly val="0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ZW"/>
              <a:t>Risked ARR by Segment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Dashboard!$P$6</c:f>
              <c:strCache>
                <c:ptCount val="1"/>
                <c:pt idx="0">
                  <c:v>Risked ARR</c:v>
                </c:pt>
              </c:strCache>
            </c:strRef>
          </c:tx>
          <c:spPr>
            <a:solidFill>
              <a:srgbClr val="4F81BD"/>
            </a:solidFill>
            <a:ln>
              <a:prstDash val="solid"/>
            </a:ln>
          </c:spPr>
          <c:invertIfNegative val="1"/>
          <c:dLbls>
            <c:dLbl>
              <c:idx val="2"/>
              <c:layout>
                <c:manualLayout>
                  <c:x val="-2.1408938587997363E-4"/>
                  <c:y val="-7.0555555555555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3-417B-AD1D-A1B7F38ACD9D}"/>
                </c:ext>
              </c:extLst>
            </c:dLbl>
            <c:numFmt formatCode="[$₹-4009]\ 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Dashboard!$O$7:$O$9</c:f>
              <c:strCache>
                <c:ptCount val="3"/>
                <c:pt idx="0">
                  <c:v>SMB</c:v>
                </c:pt>
                <c:pt idx="1">
                  <c:v>Mid</c:v>
                </c:pt>
                <c:pt idx="2">
                  <c:v>Enterprise</c:v>
                </c:pt>
              </c:strCache>
            </c:strRef>
          </c:cat>
          <c:val>
            <c:numRef>
              <c:f>Dashboard!$P$7:$P$9</c:f>
              <c:numCache>
                <c:formatCode>General</c:formatCode>
                <c:ptCount val="3"/>
                <c:pt idx="0">
                  <c:v>100000</c:v>
                </c:pt>
                <c:pt idx="1">
                  <c:v>0</c:v>
                </c:pt>
                <c:pt idx="2">
                  <c:v>420000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A23-417B-AD1D-A1B7F38A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Segment</a:t>
                </a:r>
              </a:p>
            </c:rich>
          </c:tx>
          <c:layout>
            <c:manualLayout>
              <c:xMode val="edge"/>
              <c:yMode val="edge"/>
              <c:x val="9.3806762752720263E-2"/>
              <c:y val="0.30509027777777775"/>
            </c:manualLayout>
          </c:layout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Risked ARR (₹)</a:t>
                </a:r>
              </a:p>
            </c:rich>
          </c:tx>
          <c:layout>
            <c:manualLayout>
              <c:xMode val="edge"/>
              <c:yMode val="edge"/>
              <c:x val="0.46985793260898384"/>
              <c:y val="0.92519333333333342"/>
            </c:manualLayout>
          </c:layout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plotVisOnly val="0"/>
    <c:dispBlanksAs val="gap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w.aditigupta.co.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50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795617</xdr:colOff>
      <xdr:row>5</xdr:row>
      <xdr:rowOff>0</xdr:rowOff>
    </xdr:from>
    <xdr:ext cx="4773707" cy="36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19050</xdr:rowOff>
    </xdr:from>
    <xdr:to>
      <xdr:col>1</xdr:col>
      <xdr:colOff>1305062</xdr:colOff>
      <xdr:row>1</xdr:row>
      <xdr:rowOff>419156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37430-6C05-44C5-AECF-65FC3CB8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09550"/>
          <a:ext cx="981212" cy="400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alendly.com/pipelineworks-aditigupta/pipeline-au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"/>
  <sheetViews>
    <sheetView showGridLines="0" zoomScale="85" zoomScaleNormal="85" workbookViewId="0">
      <pane ySplit="7" topLeftCell="A8" activePane="bottomLeft" state="frozen"/>
      <selection pane="bottomLeft" sqref="A1:AA1"/>
    </sheetView>
  </sheetViews>
  <sheetFormatPr defaultRowHeight="15" x14ac:dyDescent="0.25"/>
  <cols>
    <col min="1" max="1" width="9" customWidth="1"/>
    <col min="2" max="2" width="20" customWidth="1"/>
    <col min="3" max="3" width="9" customWidth="1"/>
    <col min="4" max="4" width="12" customWidth="1"/>
    <col min="5" max="5" width="13" customWidth="1"/>
    <col min="6" max="6" width="10" customWidth="1"/>
    <col min="7" max="7" width="15.5703125" customWidth="1"/>
    <col min="8" max="8" width="13" customWidth="1"/>
    <col min="9" max="9" width="12" customWidth="1"/>
    <col min="10" max="11" width="11" customWidth="1"/>
    <col min="12" max="12" width="10" customWidth="1"/>
    <col min="13" max="13" width="9" customWidth="1"/>
    <col min="14" max="14" width="12" customWidth="1"/>
    <col min="15" max="15" width="11" customWidth="1"/>
    <col min="16" max="17" width="10" customWidth="1"/>
    <col min="18" max="18" width="22" customWidth="1"/>
    <col min="19" max="19" width="20" customWidth="1"/>
    <col min="20" max="21" width="13" customWidth="1"/>
    <col min="22" max="22" width="10" customWidth="1"/>
    <col min="23" max="23" width="12" customWidth="1"/>
    <col min="24" max="24" width="11" customWidth="1"/>
    <col min="25" max="25" width="10" customWidth="1"/>
    <col min="26" max="26" width="13" customWidth="1"/>
    <col min="27" max="27" width="26" customWidth="1"/>
  </cols>
  <sheetData>
    <row r="1" spans="1:27" ht="27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95" customHeight="1" x14ac:dyDescent="0.25">
      <c r="A2" s="39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20.100000000000001" customHeight="1" x14ac:dyDescent="0.25">
      <c r="A3" s="37" t="s">
        <v>2</v>
      </c>
      <c r="B3" s="31"/>
      <c r="C3" s="37" t="s">
        <v>3</v>
      </c>
      <c r="D3" s="31"/>
      <c r="E3" s="37" t="s">
        <v>4</v>
      </c>
      <c r="F3" s="31"/>
      <c r="G3" s="37" t="s">
        <v>5</v>
      </c>
      <c r="H3" s="31"/>
    </row>
    <row r="4" spans="1:27" ht="33.950000000000003" customHeight="1" x14ac:dyDescent="0.25">
      <c r="A4" s="33">
        <f>COUNTA(A7:A12)</f>
        <v>6</v>
      </c>
      <c r="B4" s="31"/>
      <c r="C4" s="41">
        <f ca="1">COUNTIF(P7:P12,"Red")</f>
        <v>2</v>
      </c>
      <c r="D4" s="31"/>
      <c r="E4" s="42">
        <f ca="1">COUNTIF(X7:X12,"OVERDUE")</f>
        <v>3</v>
      </c>
      <c r="F4" s="31"/>
      <c r="G4" s="34">
        <f>COUNTIFS(S7:S12,"&lt;&gt;",S7:S12,"&lt;&gt;None")</f>
        <v>3</v>
      </c>
      <c r="H4" s="31"/>
    </row>
    <row r="5" spans="1:27" ht="3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25">
      <c r="A6" s="32" t="s">
        <v>6</v>
      </c>
      <c r="B6" s="31"/>
      <c r="C6" s="31"/>
      <c r="D6" s="31"/>
      <c r="E6" s="31"/>
      <c r="F6" s="31"/>
      <c r="G6" s="31"/>
      <c r="H6" s="35" t="s">
        <v>7</v>
      </c>
      <c r="I6" s="31"/>
      <c r="J6" s="35" t="s">
        <v>8</v>
      </c>
      <c r="K6" s="31"/>
      <c r="L6" s="35" t="s">
        <v>9</v>
      </c>
      <c r="M6" s="31"/>
      <c r="N6" s="35" t="s">
        <v>10</v>
      </c>
      <c r="O6" s="31"/>
      <c r="P6" s="35" t="s">
        <v>11</v>
      </c>
      <c r="Q6" s="31"/>
      <c r="R6" s="38" t="s">
        <v>12</v>
      </c>
      <c r="S6" s="31"/>
      <c r="T6" s="36" t="s">
        <v>13</v>
      </c>
      <c r="U6" s="31"/>
      <c r="V6" s="40" t="s">
        <v>14</v>
      </c>
      <c r="W6" s="31"/>
    </row>
    <row r="7" spans="1:27" ht="32.1" customHeight="1" x14ac:dyDescent="0.25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K7" s="2" t="s">
        <v>25</v>
      </c>
      <c r="L7" s="2" t="s">
        <v>26</v>
      </c>
      <c r="M7" s="2" t="s">
        <v>27</v>
      </c>
      <c r="N7" s="2" t="s">
        <v>28</v>
      </c>
      <c r="O7" s="2" t="s">
        <v>29</v>
      </c>
      <c r="P7" s="2" t="s">
        <v>30</v>
      </c>
      <c r="Q7" s="2" t="s">
        <v>31</v>
      </c>
      <c r="R7" s="2" t="s">
        <v>32</v>
      </c>
      <c r="S7" s="2" t="s">
        <v>33</v>
      </c>
      <c r="T7" s="2" t="s">
        <v>34</v>
      </c>
      <c r="U7" s="2" t="s">
        <v>35</v>
      </c>
      <c r="V7" s="2" t="s">
        <v>36</v>
      </c>
      <c r="W7" s="2" t="s">
        <v>37</v>
      </c>
      <c r="X7" s="2" t="s">
        <v>38</v>
      </c>
      <c r="Y7" s="2" t="s">
        <v>39</v>
      </c>
      <c r="Z7" s="2" t="s">
        <v>40</v>
      </c>
      <c r="AA7" s="2" t="s">
        <v>41</v>
      </c>
    </row>
    <row r="8" spans="1:27" ht="36" x14ac:dyDescent="0.25">
      <c r="A8" s="3" t="s">
        <v>42</v>
      </c>
      <c r="B8" s="3" t="s">
        <v>43</v>
      </c>
      <c r="C8" s="3" t="s">
        <v>44</v>
      </c>
      <c r="D8" s="3" t="s">
        <v>45</v>
      </c>
      <c r="E8" s="4">
        <v>420000</v>
      </c>
      <c r="F8" s="3" t="s">
        <v>46</v>
      </c>
      <c r="G8" s="5">
        <v>46109</v>
      </c>
      <c r="H8" s="5">
        <v>46127</v>
      </c>
      <c r="I8" s="6">
        <v>0.18</v>
      </c>
      <c r="J8" s="7" t="s">
        <v>47</v>
      </c>
      <c r="K8" s="7">
        <f>IF(I8&lt;0.3,2,0)+IF(J8="N",2,0)</f>
        <v>4</v>
      </c>
      <c r="L8" s="7" t="s">
        <v>48</v>
      </c>
      <c r="M8" s="7">
        <v>2</v>
      </c>
      <c r="N8" s="7">
        <v>22</v>
      </c>
      <c r="O8" s="8">
        <f ca="1">K8+IF(AND(G8&lt;&gt;"",TODAY()-G8&gt;14),2,0)+IF(AND(N8&lt;&gt;"",N8&lt;30),1,0)+IF(M8&gt;0,2,0)</f>
        <v>9</v>
      </c>
      <c r="P8" s="8" t="str">
        <f ca="1">IF(O8&gt;=5,"Red",IF(O8&gt;=3,"Yellow","Green"))</f>
        <v>Red</v>
      </c>
      <c r="Q8" s="7" t="s">
        <v>49</v>
      </c>
      <c r="R8" s="3" t="s">
        <v>50</v>
      </c>
      <c r="S8" s="3" t="s">
        <v>51</v>
      </c>
      <c r="T8" s="7" t="s">
        <v>52</v>
      </c>
      <c r="U8" s="9">
        <v>0</v>
      </c>
      <c r="V8" s="7" t="s">
        <v>47</v>
      </c>
      <c r="W8" s="7" t="s">
        <v>31</v>
      </c>
      <c r="X8" s="7" t="str">
        <f ca="1">IF(AND(H8&lt;&gt;"",H8&lt;TODAY()),"OVERDUE","")</f>
        <v>OVERDUE</v>
      </c>
      <c r="Y8" s="8" t="str">
        <f ca="1">IF(AND(P8="Red",E8&gt;100000),"P1",IF(P8="Red","P2",IF(P8="Yellow","P2","P3")))</f>
        <v>P1</v>
      </c>
      <c r="Z8" s="10">
        <f ca="1">IF(P8="Red",E8,IF(P8="Yellow",E8*0.5,0))</f>
        <v>420000</v>
      </c>
      <c r="AA8" s="11" t="s">
        <v>53</v>
      </c>
    </row>
    <row r="9" spans="1:27" ht="36" x14ac:dyDescent="0.25">
      <c r="A9" s="12" t="s">
        <v>54</v>
      </c>
      <c r="B9" s="12" t="s">
        <v>55</v>
      </c>
      <c r="C9" s="12" t="s">
        <v>56</v>
      </c>
      <c r="D9" s="12" t="s">
        <v>57</v>
      </c>
      <c r="E9" s="13">
        <v>220000</v>
      </c>
      <c r="F9" s="12" t="s">
        <v>46</v>
      </c>
      <c r="G9" s="14">
        <v>46137</v>
      </c>
      <c r="H9" s="14">
        <v>46152</v>
      </c>
      <c r="I9" s="15">
        <v>0.82</v>
      </c>
      <c r="J9" s="16" t="s">
        <v>58</v>
      </c>
      <c r="K9" s="16">
        <f>IF(I9&lt;0.3,2,0)+IF(J9="N",2,0)</f>
        <v>0</v>
      </c>
      <c r="L9" s="16" t="s">
        <v>59</v>
      </c>
      <c r="M9" s="16">
        <v>0</v>
      </c>
      <c r="N9" s="16">
        <v>95</v>
      </c>
      <c r="O9" s="17">
        <f ca="1">K9+IF(AND(G9&lt;&gt;"",TODAY()-G9&gt;14),2,0)+IF(AND(N9&lt;&gt;"",N9&lt;30),1,0)+IF(M9&gt;0,2,0)</f>
        <v>0</v>
      </c>
      <c r="P9" s="17" t="str">
        <f ca="1">IF(O9&gt;=5,"Red",IF(O9&gt;=3,"Yellow","Green"))</f>
        <v>Green</v>
      </c>
      <c r="Q9" s="16" t="s">
        <v>51</v>
      </c>
      <c r="R9" s="12"/>
      <c r="S9" s="12" t="s">
        <v>60</v>
      </c>
      <c r="T9" s="16" t="s">
        <v>61</v>
      </c>
      <c r="U9" s="18">
        <v>60000</v>
      </c>
      <c r="V9" s="16" t="s">
        <v>58</v>
      </c>
      <c r="W9" s="16" t="s">
        <v>62</v>
      </c>
      <c r="X9" s="16" t="str">
        <f ca="1">IF(AND(H9&lt;&gt;"",H9&lt;TODAY()),"OVERDUE","")</f>
        <v/>
      </c>
      <c r="Y9" s="17" t="str">
        <f ca="1">IF(AND(P9="Red",E9&gt;100000),"P1",IF(P9="Red","P2",IF(P9="Yellow","P2","P3")))</f>
        <v>P3</v>
      </c>
      <c r="Z9" s="19">
        <f ca="1">IF(P9="Red",E9,IF(P9="Yellow",E9*0.5,0))</f>
        <v>0</v>
      </c>
      <c r="AA9" s="20" t="s">
        <v>63</v>
      </c>
    </row>
    <row r="10" spans="1:27" ht="36" x14ac:dyDescent="0.25">
      <c r="A10" s="3" t="s">
        <v>64</v>
      </c>
      <c r="B10" s="3" t="s">
        <v>65</v>
      </c>
      <c r="C10" s="3" t="s">
        <v>66</v>
      </c>
      <c r="D10" s="3" t="s">
        <v>67</v>
      </c>
      <c r="E10" s="4">
        <v>80000</v>
      </c>
      <c r="F10" s="3" t="s">
        <v>46</v>
      </c>
      <c r="G10" s="5">
        <v>46134</v>
      </c>
      <c r="H10" s="5">
        <v>46141</v>
      </c>
      <c r="I10" s="6">
        <v>0.45</v>
      </c>
      <c r="J10" s="7" t="s">
        <v>47</v>
      </c>
      <c r="K10" s="7">
        <f>IF(I10&lt;0.3,2,0)+IF(J10="N",2,0)</f>
        <v>2</v>
      </c>
      <c r="L10" s="7" t="s">
        <v>48</v>
      </c>
      <c r="M10" s="7">
        <v>1</v>
      </c>
      <c r="N10" s="7">
        <v>280</v>
      </c>
      <c r="O10" s="8">
        <f ca="1">K10+IF(AND(G10&lt;&gt;"",TODAY()-G10&gt;14),2,0)+IF(AND(N10&lt;&gt;"",N10&lt;30),1,0)+IF(M10&gt;0,2,0)</f>
        <v>4</v>
      </c>
      <c r="P10" s="8" t="str">
        <f ca="1">IF(O10&gt;=5,"Red",IF(O10&gt;=3,"Yellow","Green"))</f>
        <v>Yellow</v>
      </c>
      <c r="Q10" s="7" t="s">
        <v>68</v>
      </c>
      <c r="R10" s="3" t="s">
        <v>69</v>
      </c>
      <c r="S10" s="3" t="s">
        <v>51</v>
      </c>
      <c r="T10" s="7" t="s">
        <v>52</v>
      </c>
      <c r="U10" s="9">
        <v>0</v>
      </c>
      <c r="V10" s="7" t="s">
        <v>47</v>
      </c>
      <c r="W10" s="7" t="s">
        <v>70</v>
      </c>
      <c r="X10" s="7" t="str">
        <f ca="1">IF(AND(H10&lt;&gt;"",H10&lt;TODAY()),"OVERDUE","")</f>
        <v>OVERDUE</v>
      </c>
      <c r="Y10" s="8" t="str">
        <f ca="1">IF(AND(P10="Red",E10&gt;100000),"P1",IF(P10="Red","P2",IF(P10="Yellow","P2","P3")))</f>
        <v>P2</v>
      </c>
      <c r="Z10" s="10">
        <f ca="1">IF(P10="Red",E10,IF(P10="Yellow",E10*0.5,0))</f>
        <v>40000</v>
      </c>
      <c r="AA10" s="11" t="s">
        <v>71</v>
      </c>
    </row>
    <row r="11" spans="1:27" ht="24" x14ac:dyDescent="0.25">
      <c r="A11" s="12" t="s">
        <v>72</v>
      </c>
      <c r="B11" s="12" t="s">
        <v>73</v>
      </c>
      <c r="C11" s="12" t="s">
        <v>56</v>
      </c>
      <c r="D11" s="12" t="s">
        <v>74</v>
      </c>
      <c r="E11" s="13">
        <v>180000</v>
      </c>
      <c r="F11" s="12" t="s">
        <v>46</v>
      </c>
      <c r="G11" s="14">
        <v>46132</v>
      </c>
      <c r="H11" s="14">
        <v>46147</v>
      </c>
      <c r="I11" s="15">
        <v>0.76</v>
      </c>
      <c r="J11" s="16" t="s">
        <v>58</v>
      </c>
      <c r="K11" s="16">
        <f>IF(I11&lt;0.3,2,0)+IF(J11="N",2,0)</f>
        <v>0</v>
      </c>
      <c r="L11" s="16" t="s">
        <v>59</v>
      </c>
      <c r="M11" s="16">
        <v>0</v>
      </c>
      <c r="N11" s="16">
        <v>180</v>
      </c>
      <c r="O11" s="17">
        <f ca="1">K11+IF(AND(G11&lt;&gt;"",TODAY()-G11&gt;14),2,0)+IF(AND(N11&lt;&gt;"",N11&lt;30),1,0)+IF(M11&gt;0,2,0)</f>
        <v>0</v>
      </c>
      <c r="P11" s="17" t="str">
        <f ca="1">IF(O11&gt;=5,"Red",IF(O11&gt;=3,"Yellow","Green"))</f>
        <v>Green</v>
      </c>
      <c r="Q11" s="16" t="s">
        <v>51</v>
      </c>
      <c r="R11" s="12"/>
      <c r="S11" s="12" t="s">
        <v>75</v>
      </c>
      <c r="T11" s="16" t="s">
        <v>61</v>
      </c>
      <c r="U11" s="18">
        <v>40000</v>
      </c>
      <c r="V11" s="16" t="s">
        <v>58</v>
      </c>
      <c r="W11" s="16" t="s">
        <v>62</v>
      </c>
      <c r="X11" s="16" t="str">
        <f ca="1">IF(AND(H11&lt;&gt;"",H11&lt;TODAY()),"OVERDUE","")</f>
        <v/>
      </c>
      <c r="Y11" s="17" t="str">
        <f ca="1">IF(AND(P11="Red",E11&gt;100000),"P1",IF(P11="Red","P2",IF(P11="Yellow","P2","P3")))</f>
        <v>P3</v>
      </c>
      <c r="Z11" s="19">
        <f ca="1">IF(P11="Red",E11,IF(P11="Yellow",E11*0.5,0))</f>
        <v>0</v>
      </c>
      <c r="AA11" s="20" t="s">
        <v>76</v>
      </c>
    </row>
    <row r="12" spans="1:27" ht="36" x14ac:dyDescent="0.25">
      <c r="A12" s="3" t="s">
        <v>77</v>
      </c>
      <c r="B12" s="3" t="s">
        <v>78</v>
      </c>
      <c r="C12" s="3" t="s">
        <v>66</v>
      </c>
      <c r="D12" s="3" t="s">
        <v>74</v>
      </c>
      <c r="E12" s="4">
        <v>60000</v>
      </c>
      <c r="F12" s="3" t="s">
        <v>46</v>
      </c>
      <c r="G12" s="5">
        <v>46113</v>
      </c>
      <c r="H12" s="5">
        <v>46132</v>
      </c>
      <c r="I12" s="6">
        <v>0.22</v>
      </c>
      <c r="J12" s="7" t="s">
        <v>58</v>
      </c>
      <c r="K12" s="7">
        <f>IF(I12&lt;0.3,2,0)+IF(J12="N",2,0)</f>
        <v>2</v>
      </c>
      <c r="L12" s="7" t="s">
        <v>48</v>
      </c>
      <c r="M12" s="7">
        <v>1</v>
      </c>
      <c r="N12" s="7">
        <v>55</v>
      </c>
      <c r="O12" s="8">
        <f ca="1">K12+IF(AND(G12&lt;&gt;"",TODAY()-G12&gt;14),2,0)+IF(AND(N12&lt;&gt;"",N12&lt;30),1,0)+IF(M12&gt;0,2,0)</f>
        <v>6</v>
      </c>
      <c r="P12" s="8" t="str">
        <f ca="1">IF(O12&gt;=5,"Red",IF(O12&gt;=3,"Yellow","Green"))</f>
        <v>Red</v>
      </c>
      <c r="Q12" s="7" t="s">
        <v>68</v>
      </c>
      <c r="R12" s="3" t="s">
        <v>79</v>
      </c>
      <c r="S12" s="3" t="s">
        <v>51</v>
      </c>
      <c r="T12" s="7" t="s">
        <v>52</v>
      </c>
      <c r="U12" s="9">
        <v>0</v>
      </c>
      <c r="V12" s="7" t="s">
        <v>58</v>
      </c>
      <c r="W12" s="7" t="s">
        <v>70</v>
      </c>
      <c r="X12" s="7" t="str">
        <f ca="1">IF(AND(H12&lt;&gt;"",H12&lt;TODAY()),"OVERDUE","")</f>
        <v>OVERDUE</v>
      </c>
      <c r="Y12" s="8" t="str">
        <f ca="1">IF(AND(P12="Red",E12&gt;100000),"P1",IF(P12="Red","P2",IF(P12="Yellow","P2","P3")))</f>
        <v>P2</v>
      </c>
      <c r="Z12" s="10">
        <f ca="1">IF(P12="Red",E12,IF(P12="Yellow",E12*0.5,0))</f>
        <v>60000</v>
      </c>
      <c r="AA12" s="11" t="s">
        <v>80</v>
      </c>
    </row>
  </sheetData>
  <autoFilter ref="A7:AA7" xr:uid="{00000000-0009-0000-0000-000000000000}"/>
  <mergeCells count="19">
    <mergeCell ref="H6:I6"/>
    <mergeCell ref="J6:K6"/>
    <mergeCell ref="P6:Q6"/>
    <mergeCell ref="A1:AA1"/>
    <mergeCell ref="A6:G6"/>
    <mergeCell ref="A4:B4"/>
    <mergeCell ref="G4:H4"/>
    <mergeCell ref="L6:M6"/>
    <mergeCell ref="N6:O6"/>
    <mergeCell ref="T6:U6"/>
    <mergeCell ref="C3:D3"/>
    <mergeCell ref="E3:F3"/>
    <mergeCell ref="R6:S6"/>
    <mergeCell ref="A2:AA2"/>
    <mergeCell ref="A3:B3"/>
    <mergeCell ref="G3:H3"/>
    <mergeCell ref="V6:W6"/>
    <mergeCell ref="C4:D4"/>
    <mergeCell ref="E4:F4"/>
  </mergeCells>
  <conditionalFormatting sqref="A8:AA12">
    <cfRule type="expression" dxfId="29" priority="29">
      <formula>$X8="OVERDUE"</formula>
    </cfRule>
    <cfRule type="expression" dxfId="28" priority="30">
      <formula>$P8="Red"</formula>
    </cfRule>
  </conditionalFormatting>
  <conditionalFormatting sqref="D8:D12">
    <cfRule type="expression" dxfId="27" priority="15">
      <formula>D8="At Risk"</formula>
    </cfRule>
    <cfRule type="expression" dxfId="26" priority="16">
      <formula>D8="Expansion"</formula>
    </cfRule>
    <cfRule type="expression" dxfId="25" priority="17">
      <formula>D8="Onboarding"</formula>
    </cfRule>
  </conditionalFormatting>
  <conditionalFormatting sqref="G8:G12">
    <cfRule type="expression" dxfId="24" priority="28">
      <formula>AND(G8&lt;&gt;"",TODAY()-G8&gt;14)</formula>
    </cfRule>
  </conditionalFormatting>
  <conditionalFormatting sqref="I8:I12">
    <cfRule type="expression" dxfId="23" priority="10">
      <formula>I8&lt;0.3</formula>
    </cfRule>
    <cfRule type="expression" dxfId="22" priority="11">
      <formula>AND(I8&gt;=0.3,I8&lt;0.7)</formula>
    </cfRule>
    <cfRule type="expression" dxfId="21" priority="12">
      <formula>I8&gt;=0.7</formula>
    </cfRule>
  </conditionalFormatting>
  <conditionalFormatting sqref="J8:J12">
    <cfRule type="expression" dxfId="20" priority="13">
      <formula>J8="N"</formula>
    </cfRule>
    <cfRule type="expression" dxfId="19" priority="14">
      <formula>J8="Y"</formula>
    </cfRule>
  </conditionalFormatting>
  <conditionalFormatting sqref="O8:O12">
    <cfRule type="expression" dxfId="18" priority="4">
      <formula>O8&gt;=5</formula>
    </cfRule>
    <cfRule type="expression" dxfId="17" priority="5">
      <formula>AND(O8&gt;=3,O8&lt;5)</formula>
    </cfRule>
    <cfRule type="expression" dxfId="16" priority="6">
      <formula>AND(O8&gt;=0,O8&lt;3)</formula>
    </cfRule>
  </conditionalFormatting>
  <conditionalFormatting sqref="P8:P12">
    <cfRule type="expression" dxfId="15" priority="1">
      <formula>P8="Red"</formula>
    </cfRule>
    <cfRule type="expression" dxfId="14" priority="2">
      <formula>P8="Yellow"</formula>
    </cfRule>
    <cfRule type="expression" dxfId="13" priority="3">
      <formula>P8="Green"</formula>
    </cfRule>
  </conditionalFormatting>
  <conditionalFormatting sqref="Q8:Q12">
    <cfRule type="expression" dxfId="12" priority="7">
      <formula>Q8="High"</formula>
    </cfRule>
    <cfRule type="expression" dxfId="11" priority="8">
      <formula>Q8="Medium"</formula>
    </cfRule>
    <cfRule type="expression" dxfId="10" priority="9">
      <formula>Q8="None"</formula>
    </cfRule>
  </conditionalFormatting>
  <conditionalFormatting sqref="V8:V12">
    <cfRule type="expression" dxfId="9" priority="21">
      <formula>V8="N"</formula>
    </cfRule>
    <cfRule type="expression" dxfId="8" priority="22">
      <formula>V8="Y"</formula>
    </cfRule>
  </conditionalFormatting>
  <conditionalFormatting sqref="W8:W12">
    <cfRule type="expression" dxfId="7" priority="18">
      <formula>W8="Risk"</formula>
    </cfRule>
    <cfRule type="expression" dxfId="6" priority="19">
      <formula>W8="Unknown"</formula>
    </cfRule>
    <cfRule type="expression" dxfId="5" priority="20">
      <formula>W8="On Track"</formula>
    </cfRule>
  </conditionalFormatting>
  <conditionalFormatting sqref="X8:X12">
    <cfRule type="expression" dxfId="4" priority="23">
      <formula>X8="OVERDUE"</formula>
    </cfRule>
  </conditionalFormatting>
  <conditionalFormatting sqref="Y8:Y12">
    <cfRule type="expression" dxfId="3" priority="24">
      <formula>Y8="P1"</formula>
    </cfRule>
    <cfRule type="expression" dxfId="2" priority="25">
      <formula>Y8="P2"</formula>
    </cfRule>
    <cfRule type="expression" dxfId="1" priority="26">
      <formula>Y8="P3"</formula>
    </cfRule>
  </conditionalFormatting>
  <conditionalFormatting sqref="Z8:Z12">
    <cfRule type="expression" dxfId="0" priority="27">
      <formula>Z8&gt;0</formula>
    </cfRule>
  </conditionalFormatting>
  <dataValidations count="8">
    <dataValidation type="list" allowBlank="1" sqref="C8:C12" xr:uid="{00000000-0002-0000-0000-000000000000}">
      <formula1>"SMB,Mid,Enterprise"</formula1>
    </dataValidation>
    <dataValidation type="list" allowBlank="1" sqref="D8:D12" xr:uid="{00000000-0002-0000-0000-000001000000}">
      <formula1>"Onboarding,Active,At Risk,Expansion"</formula1>
    </dataValidation>
    <dataValidation type="list" allowBlank="1" sqref="J8:J12 V8:V12" xr:uid="{00000000-0002-0000-0000-000002000000}">
      <formula1>"Y,N"</formula1>
    </dataValidation>
    <dataValidation type="list" allowBlank="1" sqref="L8:L12" xr:uid="{00000000-0002-0000-0000-000003000000}">
      <formula1>"Single,Multi"</formula1>
    </dataValidation>
    <dataValidation type="list" allowBlank="1" sqref="Q8:Q12" xr:uid="{00000000-0002-0000-0000-000004000000}">
      <formula1>"None,Medium,High"</formula1>
    </dataValidation>
    <dataValidation type="list" allowBlank="1" sqref="R8:R12" xr:uid="{00000000-0002-0000-0000-000005000000}">
      <formula1>"Low usage / No response,Delivery issue,Stakeholder left,Budget freeze,No champion,Other"</formula1>
    </dataValidation>
    <dataValidation type="list" allowBlank="1" sqref="T8:T12" xr:uid="{00000000-0002-0000-0000-000006000000}">
      <formula1>"Upsell,Cross-sell,Seat expansion,New module,None"</formula1>
    </dataValidation>
    <dataValidation type="list" allowBlank="1" sqref="W8:W12" xr:uid="{00000000-0002-0000-0000-000008000000}">
      <formula1>"On Track,Risk,Unknown"</formula1>
    </dataValidation>
  </dataValidations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showGridLines="0" zoomScale="85" zoomScaleNormal="85" workbookViewId="0">
      <selection sqref="A1:N1"/>
    </sheetView>
  </sheetViews>
  <sheetFormatPr defaultRowHeight="15" x14ac:dyDescent="0.25"/>
  <cols>
    <col min="1" max="1" width="20" customWidth="1"/>
    <col min="2" max="2" width="10" customWidth="1"/>
    <col min="3" max="3" width="13" customWidth="1"/>
    <col min="4" max="4" width="10" customWidth="1"/>
    <col min="5" max="10" width="12" customWidth="1"/>
    <col min="11" max="11" width="10" customWidth="1"/>
    <col min="12" max="12" width="26" customWidth="1"/>
    <col min="14" max="14" width="0" hidden="1" customWidth="1"/>
    <col min="15" max="16" width="12" hidden="1" customWidth="1"/>
    <col min="17" max="18" width="0" hidden="1" customWidth="1"/>
  </cols>
  <sheetData>
    <row r="1" spans="1:16" ht="30" customHeight="1" x14ac:dyDescent="0.25">
      <c r="A1" s="30" t="s">
        <v>81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t="s">
        <v>82</v>
      </c>
      <c r="P1" t="s">
        <v>83</v>
      </c>
    </row>
    <row r="2" spans="1:16" ht="16.5" customHeight="1" x14ac:dyDescent="0.25">
      <c r="A2" s="44" t="s">
        <v>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t="s">
        <v>85</v>
      </c>
      <c r="P2">
        <f ca="1">COUNTIF('CSM Tracker'!P8:P12,"Green")</f>
        <v>2</v>
      </c>
    </row>
    <row r="3" spans="1:16" ht="21.95" customHeight="1" x14ac:dyDescent="0.25">
      <c r="A3" s="46" t="s">
        <v>86</v>
      </c>
      <c r="B3" s="31"/>
      <c r="C3" s="31"/>
      <c r="D3" s="46" t="s">
        <v>40</v>
      </c>
      <c r="E3" s="31"/>
      <c r="F3" s="31"/>
      <c r="G3" s="46" t="s">
        <v>87</v>
      </c>
      <c r="H3" s="31"/>
      <c r="I3" s="31"/>
      <c r="J3" s="46" t="s">
        <v>88</v>
      </c>
      <c r="K3" s="31"/>
      <c r="L3" s="31"/>
      <c r="O3" t="s">
        <v>89</v>
      </c>
      <c r="P3">
        <f ca="1">COUNTIF('CSM Tracker'!P8:P12,"Yellow")</f>
        <v>1</v>
      </c>
    </row>
    <row r="4" spans="1:16" ht="38.1" customHeight="1" x14ac:dyDescent="0.25">
      <c r="A4" s="49">
        <f>SUM('CSM Tracker'!E8:E12)</f>
        <v>960000</v>
      </c>
      <c r="B4" s="31"/>
      <c r="C4" s="31"/>
      <c r="D4" s="45">
        <f ca="1">SUMIF('CSM Tracker'!P8:P12,"Red",'CSM Tracker'!E8:E12)+SUMIF('CSM Tracker'!P8:P12,"Yellow",'CSM Tracker'!E8:E12)*0.5</f>
        <v>520000</v>
      </c>
      <c r="E4" s="31"/>
      <c r="F4" s="31"/>
      <c r="G4" s="47">
        <f ca="1">IFERROR(COUNTIF('CSM Tracker'!P8:P12,"Red")/'CSM Tracker'!A4,0)</f>
        <v>0.33333333333333331</v>
      </c>
      <c r="H4" s="31"/>
      <c r="I4" s="31"/>
      <c r="J4" s="48">
        <f>COUNTIFS('CSM Tracker'!N8:N12,"&lt;="&amp;30,'CSM Tracker'!N8:N12,"&gt;="&amp;0)</f>
        <v>1</v>
      </c>
      <c r="K4" s="31"/>
      <c r="L4" s="31"/>
      <c r="O4" t="s">
        <v>90</v>
      </c>
      <c r="P4">
        <f ca="1">COUNTIF('CSM Tracker'!P8:P12,"Red")</f>
        <v>2</v>
      </c>
    </row>
    <row r="5" spans="1:16" ht="3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 x14ac:dyDescent="0.25">
      <c r="O6" t="s">
        <v>17</v>
      </c>
      <c r="P6" t="s">
        <v>40</v>
      </c>
    </row>
    <row r="7" spans="1:16" x14ac:dyDescent="0.25">
      <c r="O7" t="s">
        <v>66</v>
      </c>
      <c r="P7">
        <f ca="1">SUMPRODUCT(('CSM Tracker'!C8:C12="SMB")*('CSM Tracker'!P8:P12="Red")*'CSM Tracker'!E8:E12)+SUMPRODUCT(('CSM Tracker'!C8:C12="SMB")*('CSM Tracker'!P8:P12="Yellow")*'CSM Tracker'!E8:E12*0.5)</f>
        <v>100000</v>
      </c>
    </row>
    <row r="8" spans="1:16" x14ac:dyDescent="0.25">
      <c r="O8" t="s">
        <v>56</v>
      </c>
      <c r="P8">
        <f ca="1">SUMPRODUCT(('CSM Tracker'!C8:C12="Mid")*('CSM Tracker'!P8:P12="Red")*'CSM Tracker'!E8:E12)+SUMPRODUCT(('CSM Tracker'!C8:C12="Mid")*('CSM Tracker'!P8:P12="Yellow")*'CSM Tracker'!E8:E12*0.5)</f>
        <v>0</v>
      </c>
    </row>
    <row r="9" spans="1:16" x14ac:dyDescent="0.25">
      <c r="O9" t="s">
        <v>44</v>
      </c>
      <c r="P9">
        <f ca="1">SUMPRODUCT(('CSM Tracker'!C8:C12="Enterprise")*('CSM Tracker'!P8:P12="Red")*'CSM Tracker'!E8:E12)+SUMPRODUCT(('CSM Tracker'!C8:C12="Enterprise")*('CSM Tracker'!P8:P12="Yellow")*'CSM Tracker'!E8:E12*0.5)</f>
        <v>420000</v>
      </c>
    </row>
    <row r="26" spans="1:12" ht="24" customHeight="1" x14ac:dyDescent="0.25">
      <c r="A26" s="43" t="s">
        <v>91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2.5" x14ac:dyDescent="0.25">
      <c r="A27" s="21" t="s">
        <v>16</v>
      </c>
      <c r="B27" s="21" t="s">
        <v>17</v>
      </c>
      <c r="C27" s="21" t="s">
        <v>19</v>
      </c>
      <c r="D27" s="21" t="s">
        <v>82</v>
      </c>
      <c r="E27" s="21" t="s">
        <v>92</v>
      </c>
      <c r="F27" s="21" t="s">
        <v>32</v>
      </c>
      <c r="G27" s="21" t="s">
        <v>93</v>
      </c>
      <c r="H27" s="21" t="s">
        <v>94</v>
      </c>
      <c r="I27" s="21" t="s">
        <v>37</v>
      </c>
      <c r="J27" s="21" t="s">
        <v>95</v>
      </c>
      <c r="K27" s="21" t="s">
        <v>39</v>
      </c>
      <c r="L27" s="21" t="s">
        <v>41</v>
      </c>
    </row>
    <row r="28" spans="1:12" ht="36" x14ac:dyDescent="0.25">
      <c r="A28" s="3" t="str">
        <f>'CSM Tracker'!B8</f>
        <v>Axis Fintech</v>
      </c>
      <c r="B28" s="3" t="str">
        <f>'CSM Tracker'!C8</f>
        <v>Enterprise</v>
      </c>
      <c r="C28" s="4">
        <f>'CSM Tracker'!E8</f>
        <v>420000</v>
      </c>
      <c r="D28" s="3" t="str">
        <f ca="1">'CSM Tracker'!P8</f>
        <v>Red</v>
      </c>
      <c r="E28" s="3">
        <f ca="1">'CSM Tracker'!O8</f>
        <v>9</v>
      </c>
      <c r="F28" s="3" t="str">
        <f>'CSM Tracker'!R8</f>
        <v>Low usage / No response</v>
      </c>
      <c r="G28" s="3" t="str">
        <f>'CSM Tracker'!S8</f>
        <v>None</v>
      </c>
      <c r="H28" s="3" t="str">
        <f>'CSM Tracker'!V8</f>
        <v>N</v>
      </c>
      <c r="I28" s="3" t="str">
        <f>'CSM Tracker'!W8</f>
        <v>Risk</v>
      </c>
      <c r="J28" s="3" t="str">
        <f ca="1">'CSM Tracker'!X8</f>
        <v>OVERDUE</v>
      </c>
      <c r="K28" s="3" t="str">
        <f ca="1">'CSM Tracker'!Y8</f>
        <v>P1</v>
      </c>
      <c r="L28" s="3" t="str">
        <f>'CSM Tracker'!AA8</f>
        <v>Re-engage via use-case reset call by Apr 30. Escalate if no response.</v>
      </c>
    </row>
    <row r="29" spans="1:12" ht="36" x14ac:dyDescent="0.25">
      <c r="A29" s="12" t="str">
        <f>'CSM Tracker'!B11</f>
        <v>Finova Payments</v>
      </c>
      <c r="B29" s="12" t="str">
        <f>'CSM Tracker'!C11</f>
        <v>Mid</v>
      </c>
      <c r="C29" s="13">
        <f>'CSM Tracker'!E11</f>
        <v>180000</v>
      </c>
      <c r="D29" s="12" t="str">
        <f ca="1">'CSM Tracker'!P11</f>
        <v>Green</v>
      </c>
      <c r="E29" s="12">
        <f ca="1">'CSM Tracker'!O11</f>
        <v>0</v>
      </c>
      <c r="F29" s="12">
        <f>'CSM Tracker'!R11</f>
        <v>0</v>
      </c>
      <c r="G29" s="12" t="str">
        <f>'CSM Tracker'!S11</f>
        <v>Upsell analytics module</v>
      </c>
      <c r="H29" s="12" t="str">
        <f>'CSM Tracker'!V11</f>
        <v>Y</v>
      </c>
      <c r="I29" s="12" t="str">
        <f>'CSM Tracker'!W11</f>
        <v>On Track</v>
      </c>
      <c r="J29" s="12" t="str">
        <f ca="1">'CSM Tracker'!X11</f>
        <v/>
      </c>
      <c r="K29" s="12" t="str">
        <f ca="1">'CSM Tracker'!Y11</f>
        <v>P3</v>
      </c>
      <c r="L29" s="12" t="str">
        <f>'CSM Tracker'!AA11</f>
        <v>Schedule QBR by May 5. Prep usage highlight deck.</v>
      </c>
    </row>
    <row r="30" spans="1:12" ht="36" x14ac:dyDescent="0.25">
      <c r="A30" s="3" t="str">
        <f>'CSM Tracker'!B9</f>
        <v>VaultEdge</v>
      </c>
      <c r="B30" s="3" t="str">
        <f>'CSM Tracker'!C9</f>
        <v>Mid</v>
      </c>
      <c r="C30" s="4">
        <f>'CSM Tracker'!E9</f>
        <v>220000</v>
      </c>
      <c r="D30" s="3" t="str">
        <f ca="1">'CSM Tracker'!P9</f>
        <v>Green</v>
      </c>
      <c r="E30" s="3">
        <f ca="1">'CSM Tracker'!O9</f>
        <v>0</v>
      </c>
      <c r="F30" s="3">
        <f>'CSM Tracker'!R9</f>
        <v>0</v>
      </c>
      <c r="G30" s="3" t="str">
        <f>'CSM Tracker'!S9</f>
        <v>New geography + team seats</v>
      </c>
      <c r="H30" s="3" t="str">
        <f>'CSM Tracker'!V9</f>
        <v>Y</v>
      </c>
      <c r="I30" s="3" t="str">
        <f>'CSM Tracker'!W9</f>
        <v>On Track</v>
      </c>
      <c r="J30" s="3" t="str">
        <f ca="1">'CSM Tracker'!X9</f>
        <v/>
      </c>
      <c r="K30" s="3" t="str">
        <f ca="1">'CSM Tracker'!Y9</f>
        <v>P3</v>
      </c>
      <c r="L30" s="3" t="str">
        <f>'CSM Tracker'!AA9</f>
        <v>Send expansion proposal by May 8. Loop in AE for commercial.</v>
      </c>
    </row>
    <row r="31" spans="1:12" ht="36" x14ac:dyDescent="0.25">
      <c r="A31" s="12" t="str">
        <f>'CSM Tracker'!B12</f>
        <v>TrustBridge SME</v>
      </c>
      <c r="B31" s="12" t="str">
        <f>'CSM Tracker'!C12</f>
        <v>SMB</v>
      </c>
      <c r="C31" s="13">
        <f>'CSM Tracker'!E12</f>
        <v>60000</v>
      </c>
      <c r="D31" s="12" t="str">
        <f ca="1">'CSM Tracker'!P12</f>
        <v>Red</v>
      </c>
      <c r="E31" s="12">
        <f ca="1">'CSM Tracker'!O12</f>
        <v>6</v>
      </c>
      <c r="F31" s="12" t="str">
        <f>'CSM Tracker'!R12</f>
        <v>Stakeholder left</v>
      </c>
      <c r="G31" s="12" t="str">
        <f>'CSM Tracker'!S12</f>
        <v>None</v>
      </c>
      <c r="H31" s="12" t="str">
        <f>'CSM Tracker'!V12</f>
        <v>Y</v>
      </c>
      <c r="I31" s="12" t="str">
        <f>'CSM Tracker'!W12</f>
        <v>Unknown</v>
      </c>
      <c r="J31" s="12" t="str">
        <f ca="1">'CSM Tracker'!X12</f>
        <v>OVERDUE</v>
      </c>
      <c r="K31" s="12" t="str">
        <f ca="1">'CSM Tracker'!Y12</f>
        <v>P2</v>
      </c>
      <c r="L31" s="12" t="str">
        <f>'CSM Tracker'!AA12</f>
        <v>Identify new champion by May 2. Send re-intro email this week.</v>
      </c>
    </row>
    <row r="32" spans="1:12" ht="36" x14ac:dyDescent="0.25">
      <c r="A32" s="3" t="str">
        <f>'CSM Tracker'!B10</f>
        <v>ClearPay India</v>
      </c>
      <c r="B32" s="3" t="str">
        <f>'CSM Tracker'!C10</f>
        <v>SMB</v>
      </c>
      <c r="C32" s="4">
        <f>'CSM Tracker'!E10</f>
        <v>80000</v>
      </c>
      <c r="D32" s="3" t="str">
        <f ca="1">'CSM Tracker'!P10</f>
        <v>Yellow</v>
      </c>
      <c r="E32" s="3">
        <f ca="1">'CSM Tracker'!O10</f>
        <v>4</v>
      </c>
      <c r="F32" s="3" t="str">
        <f>'CSM Tracker'!R10</f>
        <v>Delivery issue</v>
      </c>
      <c r="G32" s="3" t="str">
        <f>'CSM Tracker'!S10</f>
        <v>None</v>
      </c>
      <c r="H32" s="3" t="str">
        <f>'CSM Tracker'!V10</f>
        <v>N</v>
      </c>
      <c r="I32" s="3" t="str">
        <f>'CSM Tracker'!W10</f>
        <v>Unknown</v>
      </c>
      <c r="J32" s="3" t="str">
        <f ca="1">'CSM Tracker'!X10</f>
        <v>OVERDUE</v>
      </c>
      <c r="K32" s="3" t="str">
        <f ca="1">'CSM Tracker'!Y10</f>
        <v>P2</v>
      </c>
      <c r="L32" s="3" t="str">
        <f>'CSM Tracker'!AA10</f>
        <v>Resolve integration blocker by Apr 30. Share onboarding checklist.</v>
      </c>
    </row>
  </sheetData>
  <mergeCells count="11">
    <mergeCell ref="A1:N1"/>
    <mergeCell ref="A26:L26"/>
    <mergeCell ref="A2:N2"/>
    <mergeCell ref="D4:F4"/>
    <mergeCell ref="D3:F3"/>
    <mergeCell ref="A3:C3"/>
    <mergeCell ref="G3:I3"/>
    <mergeCell ref="G4:I4"/>
    <mergeCell ref="J4:L4"/>
    <mergeCell ref="A4:C4"/>
    <mergeCell ref="J3:L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37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" customWidth="1"/>
    <col min="2" max="2" width="28" customWidth="1"/>
    <col min="3" max="3" width="68" customWidth="1"/>
  </cols>
  <sheetData>
    <row r="1" spans="2:3" x14ac:dyDescent="0.25">
      <c r="B1" s="53" t="s">
        <v>150</v>
      </c>
      <c r="C1" s="53"/>
    </row>
    <row r="2" spans="2:3" ht="33.950000000000003" customHeight="1" x14ac:dyDescent="0.25">
      <c r="B2" s="30" t="s">
        <v>149</v>
      </c>
      <c r="C2" s="31"/>
    </row>
    <row r="3" spans="2:3" ht="15.95" customHeight="1" x14ac:dyDescent="0.25">
      <c r="B3" s="54" t="s">
        <v>1</v>
      </c>
      <c r="C3" s="55"/>
    </row>
    <row r="5" spans="2:3" ht="26.1" customHeight="1" x14ac:dyDescent="0.25">
      <c r="B5" s="50" t="s">
        <v>96</v>
      </c>
      <c r="C5" s="31"/>
    </row>
    <row r="6" spans="2:3" ht="45.95" customHeight="1" x14ac:dyDescent="0.25">
      <c r="B6" s="22" t="s">
        <v>97</v>
      </c>
      <c r="C6" s="23" t="s">
        <v>98</v>
      </c>
    </row>
    <row r="7" spans="2:3" ht="45.95" customHeight="1" x14ac:dyDescent="0.25">
      <c r="B7" s="24" t="s">
        <v>99</v>
      </c>
      <c r="C7" s="25" t="s">
        <v>100</v>
      </c>
    </row>
    <row r="8" spans="2:3" ht="45.95" customHeight="1" x14ac:dyDescent="0.25">
      <c r="B8" s="22" t="s">
        <v>101</v>
      </c>
      <c r="C8" s="23" t="s">
        <v>102</v>
      </c>
    </row>
    <row r="9" spans="2:3" ht="45.95" customHeight="1" x14ac:dyDescent="0.25">
      <c r="B9" s="24" t="s">
        <v>103</v>
      </c>
      <c r="C9" s="25" t="s">
        <v>104</v>
      </c>
    </row>
    <row r="10" spans="2:3" ht="45.95" customHeight="1" x14ac:dyDescent="0.25">
      <c r="B10" s="22" t="s">
        <v>105</v>
      </c>
      <c r="C10" s="23" t="s">
        <v>106</v>
      </c>
    </row>
    <row r="11" spans="2:3" ht="45.95" customHeight="1" x14ac:dyDescent="0.25">
      <c r="B11" s="24" t="s">
        <v>107</v>
      </c>
      <c r="C11" s="25" t="s">
        <v>108</v>
      </c>
    </row>
    <row r="12" spans="2:3" ht="45.95" customHeight="1" x14ac:dyDescent="0.25">
      <c r="B12" s="22" t="s">
        <v>109</v>
      </c>
      <c r="C12" s="23" t="s">
        <v>110</v>
      </c>
    </row>
    <row r="14" spans="2:3" ht="26.1" customHeight="1" x14ac:dyDescent="0.25">
      <c r="B14" s="43" t="s">
        <v>111</v>
      </c>
      <c r="C14" s="31"/>
    </row>
    <row r="15" spans="2:3" ht="45.95" customHeight="1" x14ac:dyDescent="0.25">
      <c r="B15" s="22" t="s">
        <v>112</v>
      </c>
      <c r="C15" s="23" t="s">
        <v>113</v>
      </c>
    </row>
    <row r="16" spans="2:3" ht="45.95" customHeight="1" x14ac:dyDescent="0.25">
      <c r="B16" s="24" t="s">
        <v>114</v>
      </c>
      <c r="C16" s="25" t="s">
        <v>115</v>
      </c>
    </row>
    <row r="17" spans="2:3" ht="45.95" customHeight="1" x14ac:dyDescent="0.25">
      <c r="B17" s="22" t="s">
        <v>116</v>
      </c>
      <c r="C17" s="23" t="s">
        <v>117</v>
      </c>
    </row>
    <row r="18" spans="2:3" ht="45.95" customHeight="1" x14ac:dyDescent="0.25">
      <c r="B18" s="24" t="s">
        <v>118</v>
      </c>
      <c r="C18" s="25" t="s">
        <v>119</v>
      </c>
    </row>
    <row r="20" spans="2:3" ht="26.1" customHeight="1" x14ac:dyDescent="0.25">
      <c r="B20" s="43" t="s">
        <v>120</v>
      </c>
      <c r="C20" s="31"/>
    </row>
    <row r="21" spans="2:3" ht="45.95" customHeight="1" x14ac:dyDescent="0.25">
      <c r="B21" s="22" t="s">
        <v>121</v>
      </c>
      <c r="C21" s="23" t="s">
        <v>122</v>
      </c>
    </row>
    <row r="22" spans="2:3" ht="45.95" customHeight="1" x14ac:dyDescent="0.25">
      <c r="B22" s="24" t="s">
        <v>123</v>
      </c>
      <c r="C22" s="25" t="s">
        <v>124</v>
      </c>
    </row>
    <row r="23" spans="2:3" ht="45.95" customHeight="1" x14ac:dyDescent="0.25">
      <c r="B23" s="22" t="s">
        <v>125</v>
      </c>
      <c r="C23" s="23" t="s">
        <v>126</v>
      </c>
    </row>
    <row r="25" spans="2:3" ht="26.1" customHeight="1" x14ac:dyDescent="0.25">
      <c r="B25" s="51" t="s">
        <v>127</v>
      </c>
      <c r="C25" s="31"/>
    </row>
    <row r="26" spans="2:3" ht="45.95" customHeight="1" x14ac:dyDescent="0.25">
      <c r="B26" s="26" t="s">
        <v>128</v>
      </c>
      <c r="C26" s="27" t="s">
        <v>129</v>
      </c>
    </row>
    <row r="27" spans="2:3" ht="45.95" customHeight="1" x14ac:dyDescent="0.25">
      <c r="B27" s="26" t="s">
        <v>130</v>
      </c>
      <c r="C27" s="27" t="s">
        <v>131</v>
      </c>
    </row>
    <row r="28" spans="2:3" ht="45.95" customHeight="1" x14ac:dyDescent="0.25">
      <c r="B28" s="26" t="s">
        <v>132</v>
      </c>
      <c r="C28" s="27" t="s">
        <v>133</v>
      </c>
    </row>
    <row r="29" spans="2:3" ht="45.95" customHeight="1" x14ac:dyDescent="0.25">
      <c r="B29" s="26" t="s">
        <v>134</v>
      </c>
      <c r="C29" s="27" t="s">
        <v>135</v>
      </c>
    </row>
    <row r="30" spans="2:3" ht="45.95" customHeight="1" x14ac:dyDescent="0.25">
      <c r="B30" s="26" t="s">
        <v>136</v>
      </c>
      <c r="C30" s="27" t="s">
        <v>137</v>
      </c>
    </row>
    <row r="32" spans="2:3" ht="26.1" customHeight="1" x14ac:dyDescent="0.25">
      <c r="B32" s="52" t="s">
        <v>138</v>
      </c>
      <c r="C32" s="31"/>
    </row>
    <row r="33" spans="2:3" ht="45.95" customHeight="1" x14ac:dyDescent="0.25">
      <c r="B33" s="28" t="s">
        <v>139</v>
      </c>
      <c r="C33" s="29" t="s">
        <v>140</v>
      </c>
    </row>
    <row r="34" spans="2:3" ht="45.95" customHeight="1" x14ac:dyDescent="0.25">
      <c r="B34" s="28" t="s">
        <v>141</v>
      </c>
      <c r="C34" s="29" t="s">
        <v>142</v>
      </c>
    </row>
    <row r="35" spans="2:3" ht="45.95" customHeight="1" x14ac:dyDescent="0.25">
      <c r="B35" s="28" t="s">
        <v>143</v>
      </c>
      <c r="C35" s="29" t="s">
        <v>144</v>
      </c>
    </row>
    <row r="36" spans="2:3" ht="45.95" customHeight="1" x14ac:dyDescent="0.25">
      <c r="B36" s="28" t="s">
        <v>145</v>
      </c>
      <c r="C36" s="29" t="s">
        <v>146</v>
      </c>
    </row>
    <row r="37" spans="2:3" ht="45.95" customHeight="1" x14ac:dyDescent="0.25">
      <c r="B37" s="28" t="s">
        <v>147</v>
      </c>
      <c r="C37" s="29" t="s">
        <v>148</v>
      </c>
    </row>
  </sheetData>
  <mergeCells count="8">
    <mergeCell ref="B32:C32"/>
    <mergeCell ref="B1:C1"/>
    <mergeCell ref="B2:C2"/>
    <mergeCell ref="B5:C5"/>
    <mergeCell ref="B14:C14"/>
    <mergeCell ref="B25:C25"/>
    <mergeCell ref="B3:C3"/>
    <mergeCell ref="B20:C20"/>
  </mergeCells>
  <hyperlinks>
    <hyperlink ref="B1:C1" r:id="rId1" display="Click Here to learn more / schedule a conversation." xr:uid="{5978C20E-1D1C-4C96-85E2-EBBF616A2E90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CSM Tracker</vt:lpstr>
      <vt:lpstr>Dashboard</vt:lpstr>
      <vt:lpstr>How to Use</vt:lpstr>
      <vt:lpstr>'CSM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Gupta</dc:creator>
  <cp:lastModifiedBy>Aditi Gupta</cp:lastModifiedBy>
  <dcterms:created xsi:type="dcterms:W3CDTF">2026-05-03T09:11:56Z</dcterms:created>
  <dcterms:modified xsi:type="dcterms:W3CDTF">2026-05-04T00:31:28Z</dcterms:modified>
</cp:coreProperties>
</file>